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8512" windowHeight="12588"/>
  </bookViews>
  <sheets>
    <sheet name="Feuil1" sheetId="1" r:id="rId1"/>
    <sheet name="Feuil2" sheetId="2" r:id="rId2"/>
    <sheet name="Feuil3" sheetId="3" r:id="rId3"/>
  </sheets>
  <definedNames>
    <definedName name="B">Feuil1!$D$2</definedName>
    <definedName name="b_0">Feuil1!$M$20</definedName>
    <definedName name="b_1">Feuil1!$L$20</definedName>
    <definedName name="b_2">Feuil1!$K$20</definedName>
    <definedName name="b_3">Feuil1!$J$20</definedName>
    <definedName name="R_1">Feuil1!$F$1</definedName>
    <definedName name="Res">Feuil1!$D$1</definedName>
    <definedName name="Residus">Feuil1!$F$8:$F$108</definedName>
    <definedName name="Somme_var">Feuil1!$M$30</definedName>
    <definedName name="T">Feuil1!$A$8:$A$108</definedName>
    <definedName name="teta">Feuil1!$F$2</definedName>
    <definedName name="Tmax">Feuil1!$B$4</definedName>
    <definedName name="Tmin">Feuil1!$B$3</definedName>
    <definedName name="V">Feuil1!$C$8:$C$108</definedName>
    <definedName name="VCC">Feuil1!$F$3</definedName>
    <definedName name="_xlnm.Print_Area" localSheetId="0">Feuil1!$H$1:$V$32</definedName>
  </definedNames>
  <calcPr calcId="145621"/>
</workbook>
</file>

<file path=xl/calcChain.xml><?xml version="1.0" encoding="utf-8"?>
<calcChain xmlns="http://schemas.openxmlformats.org/spreadsheetml/2006/main">
  <c r="I23" i="1" l="1"/>
  <c r="I22" i="1"/>
  <c r="I21" i="1"/>
  <c r="I20" i="1"/>
  <c r="H25" i="1" l="1"/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B8" i="1" l="1"/>
  <c r="B10" i="1" l="1"/>
  <c r="B9" i="1" l="1"/>
  <c r="B11" i="1" l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l="1"/>
  <c r="B35" i="1" l="1"/>
  <c r="B36" i="1" l="1"/>
  <c r="B37" i="1" l="1"/>
  <c r="B38" i="1" l="1"/>
  <c r="B39" i="1" l="1"/>
  <c r="B40" i="1" l="1"/>
  <c r="B41" i="1" l="1"/>
  <c r="B42" i="1" l="1"/>
  <c r="B43" i="1" l="1"/>
  <c r="B44" i="1" l="1"/>
  <c r="B45" i="1" l="1"/>
  <c r="B46" i="1" l="1"/>
  <c r="B47" i="1" l="1"/>
  <c r="B48" i="1" l="1"/>
  <c r="B49" i="1" l="1"/>
  <c r="B50" i="1" l="1"/>
  <c r="B51" i="1" l="1"/>
  <c r="B52" i="1" l="1"/>
  <c r="B53" i="1" l="1"/>
  <c r="B54" i="1" l="1"/>
  <c r="B55" i="1" l="1"/>
  <c r="B56" i="1" l="1"/>
  <c r="B57" i="1" l="1"/>
  <c r="B58" i="1" l="1"/>
  <c r="D3" i="1" l="1"/>
  <c r="B59" i="1"/>
  <c r="B60" i="1" l="1"/>
  <c r="B61" i="1" l="1"/>
  <c r="B62" i="1" l="1"/>
  <c r="B63" i="1" l="1"/>
  <c r="B64" i="1" l="1"/>
  <c r="B65" i="1" l="1"/>
  <c r="B66" i="1" l="1"/>
  <c r="B67" i="1" l="1"/>
  <c r="B68" i="1" l="1"/>
  <c r="B69" i="1" l="1"/>
  <c r="B70" i="1" l="1"/>
  <c r="B71" i="1" l="1"/>
  <c r="B72" i="1" l="1"/>
  <c r="B73" i="1" l="1"/>
  <c r="B74" i="1" l="1"/>
  <c r="B75" i="1" l="1"/>
  <c r="B76" i="1" l="1"/>
  <c r="B77" i="1" l="1"/>
  <c r="B78" i="1" l="1"/>
  <c r="B79" i="1" l="1"/>
  <c r="B80" i="1" l="1"/>
  <c r="B81" i="1" l="1"/>
  <c r="B82" i="1" l="1"/>
  <c r="B83" i="1" l="1"/>
  <c r="B84" i="1" l="1"/>
  <c r="B85" i="1" l="1"/>
  <c r="B86" i="1" l="1"/>
  <c r="B87" i="1" l="1"/>
  <c r="B88" i="1" l="1"/>
  <c r="B89" i="1" l="1"/>
  <c r="B90" i="1" l="1"/>
  <c r="B91" i="1" l="1"/>
  <c r="B92" i="1" l="1"/>
  <c r="B93" i="1" l="1"/>
  <c r="B94" i="1" l="1"/>
  <c r="B95" i="1" l="1"/>
  <c r="B96" i="1" l="1"/>
  <c r="B97" i="1" l="1"/>
  <c r="B98" i="1" l="1"/>
  <c r="B99" i="1" l="1"/>
  <c r="B100" i="1" l="1"/>
  <c r="B101" i="1" l="1"/>
  <c r="B102" i="1" l="1"/>
  <c r="B103" i="1" l="1"/>
  <c r="B104" i="1" l="1"/>
  <c r="B105" i="1" l="1"/>
  <c r="B106" i="1" l="1"/>
  <c r="B107" i="1" l="1"/>
  <c r="B108" i="1" l="1"/>
  <c r="E4" i="1" l="1"/>
  <c r="E5" i="1"/>
  <c r="S18" i="1" l="1"/>
  <c r="U18" i="1" s="1"/>
  <c r="Q18" i="1"/>
  <c r="P25" i="1" l="1"/>
  <c r="P26" i="1"/>
  <c r="P27" i="1"/>
  <c r="P28" i="1"/>
  <c r="P29" i="1"/>
  <c r="P21" i="1"/>
  <c r="Q21" i="1" s="1" a="1"/>
  <c r="P24" i="1"/>
  <c r="P22" i="1"/>
  <c r="P23" i="1"/>
  <c r="Q21" i="1" l="1"/>
  <c r="Q22" i="1"/>
  <c r="Q29" i="1"/>
  <c r="Q28" i="1"/>
  <c r="Q27" i="1"/>
  <c r="Q26" i="1"/>
  <c r="Q25" i="1"/>
  <c r="Q24" i="1"/>
  <c r="Q23" i="1"/>
</calcChain>
</file>

<file path=xl/comments1.xml><?xml version="1.0" encoding="utf-8"?>
<comments xmlns="http://schemas.openxmlformats.org/spreadsheetml/2006/main">
  <authors>
    <author>Greg</author>
  </authors>
  <commentList>
    <comment ref="E1" authorId="0">
      <text>
        <r>
          <rPr>
            <b/>
            <sz val="9"/>
            <color indexed="81"/>
            <rFont val="Tahoma"/>
            <family val="2"/>
          </rPr>
          <t>Prendre pour R1 la résistance du milieu de gamme (ou proche) , cela améliore le modèle...</t>
        </r>
      </text>
    </comment>
    <comment ref="A8" authorId="0">
      <text>
        <r>
          <rPr>
            <b/>
            <sz val="9"/>
            <color indexed="81"/>
            <rFont val="Tahoma"/>
            <family val="2"/>
          </rPr>
          <t>Résistance début de gamme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<sst xmlns="http://schemas.openxmlformats.org/spreadsheetml/2006/main" count="58" uniqueCount="52">
  <si>
    <t>Type: NTC 10k±1% 3950</t>
  </si>
  <si>
    <t>T</t>
  </si>
  <si>
    <t>Sortie diviseur</t>
  </si>
  <si>
    <t>V</t>
  </si>
  <si>
    <r>
      <rPr>
        <sz val="11"/>
        <color theme="1"/>
        <rFont val="Calibri"/>
        <family val="2"/>
      </rPr>
      <t>β</t>
    </r>
    <r>
      <rPr>
        <sz val="17.600000000000001"/>
        <color theme="1"/>
        <rFont val="Calibri"/>
        <family val="2"/>
      </rPr>
      <t xml:space="preserve"> =</t>
    </r>
  </si>
  <si>
    <r>
      <t>R (</t>
    </r>
    <r>
      <rPr>
        <sz val="11"/>
        <color theme="1"/>
        <rFont val="Times New Roman"/>
        <family val="1"/>
      </rPr>
      <t>θ</t>
    </r>
    <r>
      <rPr>
        <sz val="11"/>
        <color theme="1"/>
        <rFont val="Calibri"/>
        <family val="2"/>
        <scheme val="minor"/>
      </rPr>
      <t>) =</t>
    </r>
  </si>
  <si>
    <t>θ =</t>
  </si>
  <si>
    <t>R1 =</t>
  </si>
  <si>
    <t> B-constant : 3950K -/+ 1%</t>
  </si>
  <si>
    <t>Tmin =</t>
  </si>
  <si>
    <t>Tmax =</t>
  </si>
  <si>
    <t>Résidus</t>
  </si>
  <si>
    <t>Tmodèle</t>
  </si>
  <si>
    <t>mV/°C</t>
  </si>
  <si>
    <t>Rmilieu</t>
  </si>
  <si>
    <t>VCC=</t>
  </si>
  <si>
    <t>b_3</t>
  </si>
  <si>
    <t>b_2</t>
  </si>
  <si>
    <t>b_1</t>
  </si>
  <si>
    <t>b_0</t>
  </si>
  <si>
    <t>Modèle inverse ordre 3  avec DROITEREG(T;V^{1.2.3};1;1)</t>
  </si>
  <si>
    <t>Source d’incertitude</t>
  </si>
  <si>
    <t>Loi de
 probabilité</t>
  </si>
  <si>
    <t>Incertitude type 
s = u = U/k</t>
  </si>
  <si>
    <t>Variance
 s²=u²</t>
  </si>
  <si>
    <r>
      <rPr>
        <sz val="10"/>
        <color theme="1"/>
        <rFont val="Calibri"/>
        <family val="2"/>
        <scheme val="minor"/>
      </rPr>
      <t xml:space="preserve">Contribution </t>
    </r>
    <r>
      <rPr>
        <sz val="12"/>
        <color theme="1"/>
        <rFont val="Calibri"/>
        <family val="2"/>
        <scheme val="minor"/>
      </rPr>
      <t xml:space="preserve">
relative (%)</t>
    </r>
  </si>
  <si>
    <t>Normale
k=2</t>
  </si>
  <si>
    <t>Normale</t>
  </si>
  <si>
    <r>
      <t>Modélisation (type A)
U</t>
    </r>
    <r>
      <rPr>
        <sz val="10"/>
        <color theme="1"/>
        <rFont val="Calibri"/>
        <family val="2"/>
        <scheme val="minor"/>
      </rPr>
      <t>mod</t>
    </r>
    <r>
      <rPr>
        <sz val="12"/>
        <color theme="1"/>
        <rFont val="Calibri"/>
        <family val="2"/>
        <scheme val="minor"/>
      </rPr>
      <t xml:space="preserve"> 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>*S</t>
    </r>
    <r>
      <rPr>
        <sz val="10"/>
        <color theme="1"/>
        <rFont val="Calibri"/>
        <family val="2"/>
        <scheme val="minor"/>
      </rPr>
      <t>ey</t>
    </r>
  </si>
  <si>
    <t>Chaîne complète</t>
  </si>
  <si>
    <r>
      <t>CTN (type B)
0,01*|</t>
    </r>
    <r>
      <rPr>
        <sz val="12"/>
        <color theme="1"/>
        <rFont val="Calibri"/>
        <family val="2"/>
      </rPr>
      <t>θ</t>
    </r>
    <r>
      <rPr>
        <sz val="12"/>
        <color theme="1"/>
        <rFont val="Calibri"/>
        <family val="2"/>
        <scheme val="minor"/>
      </rPr>
      <t>-25|+0,25</t>
    </r>
  </si>
  <si>
    <t>Arduino 4 LSB</t>
  </si>
  <si>
    <t>en °C</t>
  </si>
  <si>
    <t>en Ohms</t>
  </si>
  <si>
    <t>en V</t>
  </si>
  <si>
    <t>en mV/°C</t>
  </si>
  <si>
    <t>Smin=</t>
  </si>
  <si>
    <t>Smax=</t>
  </si>
  <si>
    <t>Montrer que les résidus se comportent comme une variable aléatoire suivant une loi normale</t>
  </si>
  <si>
    <t xml:space="preserve">Résidus </t>
  </si>
  <si>
    <t>moyenne =</t>
  </si>
  <si>
    <t>Sn-1 =</t>
  </si>
  <si>
    <t>Classe</t>
  </si>
  <si>
    <t>Incertitude élargie
 U (en °C)</t>
  </si>
  <si>
    <t>Annexe 1 : Modélisation d'une CTN par un modèle inverse d' ordre 3</t>
  </si>
  <si>
    <t>Nom</t>
  </si>
  <si>
    <t>R1=</t>
  </si>
  <si>
    <t>Tmax=</t>
  </si>
  <si>
    <t>VCC =</t>
  </si>
  <si>
    <t>Sn-4 =</t>
  </si>
  <si>
    <r>
      <t>R</t>
    </r>
    <r>
      <rPr>
        <sz val="9"/>
        <color theme="1"/>
        <rFont val="Calibri"/>
        <family val="2"/>
        <scheme val="minor"/>
      </rPr>
      <t>CTN</t>
    </r>
  </si>
  <si>
    <r>
      <t>S</t>
    </r>
    <r>
      <rPr>
        <sz val="9"/>
        <color theme="1"/>
        <rFont val="Calibri"/>
        <family val="2"/>
        <scheme val="minor"/>
      </rPr>
      <t>ensibilité locale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</si>
</sst>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7.600000000000001"/>
      <color theme="1"/>
      <name val="Calibri"/>
      <family val="2"/>
    </font>
    <font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0070C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75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right"/>
      <protection locked="0"/>
    </xf>
    <xf numFmtId="0" fontId="4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right"/>
      <protection locked="0"/>
    </xf>
    <xf numFmtId="1" fontId="8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1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0" fontId="10" fillId="0" borderId="1" xfId="0" applyFont="1" applyFill="1" applyBorder="1" applyProtection="1">
      <protection locked="0"/>
    </xf>
    <xf numFmtId="1" fontId="0" fillId="0" borderId="0" xfId="0" applyNumberFormat="1" applyAlignment="1" applyProtection="1">
      <alignment horizontal="center"/>
      <protection locked="0"/>
    </xf>
    <xf numFmtId="0" fontId="0" fillId="0" borderId="0" xfId="0" applyProtection="1"/>
    <xf numFmtId="0" fontId="12" fillId="2" borderId="3" xfId="0" applyFont="1" applyFill="1" applyBorder="1" applyProtection="1">
      <protection locked="0"/>
    </xf>
    <xf numFmtId="0" fontId="12" fillId="0" borderId="6" xfId="0" applyFont="1" applyBorder="1" applyProtection="1">
      <protection locked="0"/>
    </xf>
    <xf numFmtId="0" fontId="0" fillId="0" borderId="2" xfId="0" applyBorder="1" applyAlignment="1" applyProtection="1">
      <alignment horizontal="right"/>
      <protection locked="0"/>
    </xf>
    <xf numFmtId="0" fontId="11" fillId="2" borderId="3" xfId="0" applyFont="1" applyFill="1" applyBorder="1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0" borderId="5" xfId="0" applyBorder="1" applyProtection="1"/>
    <xf numFmtId="0" fontId="4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0" borderId="1" xfId="0" applyNumberFormat="1" applyBorder="1" applyProtection="1">
      <protection locked="0"/>
    </xf>
    <xf numFmtId="1" fontId="0" fillId="0" borderId="1" xfId="0" applyNumberFormat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8" fillId="0" borderId="0" xfId="0" applyFont="1" applyBorder="1" applyProtection="1">
      <protection locked="0"/>
    </xf>
    <xf numFmtId="0" fontId="9" fillId="0" borderId="7" xfId="0" applyFont="1" applyBorder="1" applyProtection="1">
      <protection locked="0"/>
    </xf>
    <xf numFmtId="0" fontId="9" fillId="2" borderId="5" xfId="0" applyFont="1" applyFill="1" applyBorder="1" applyProtection="1">
      <protection locked="0"/>
    </xf>
    <xf numFmtId="0" fontId="14" fillId="0" borderId="0" xfId="0" applyFont="1" applyAlignment="1" applyProtection="1">
      <alignment horizontal="center"/>
      <protection locked="0"/>
    </xf>
    <xf numFmtId="1" fontId="14" fillId="0" borderId="0" xfId="0" applyNumberFormat="1" applyFont="1" applyAlignment="1" applyProtection="1">
      <alignment horizontal="right"/>
      <protection locked="0"/>
    </xf>
    <xf numFmtId="0" fontId="16" fillId="0" borderId="0" xfId="0" applyFont="1" applyBorder="1" applyAlignment="1" applyProtection="1">
      <alignment horizontal="right"/>
      <protection locked="0"/>
    </xf>
    <xf numFmtId="0" fontId="15" fillId="0" borderId="0" xfId="0" applyFont="1" applyProtection="1">
      <protection locked="0"/>
    </xf>
    <xf numFmtId="0" fontId="15" fillId="0" borderId="1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9" fontId="0" fillId="0" borderId="14" xfId="1" applyFont="1" applyBorder="1" applyAlignment="1">
      <alignment horizontal="center" vertical="center"/>
    </xf>
    <xf numFmtId="165" fontId="15" fillId="0" borderId="16" xfId="0" applyNumberFormat="1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164" fontId="15" fillId="2" borderId="17" xfId="0" applyNumberFormat="1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9" fontId="0" fillId="2" borderId="18" xfId="1" applyFont="1" applyFill="1" applyBorder="1" applyAlignment="1">
      <alignment horizontal="center" vertical="center"/>
    </xf>
    <xf numFmtId="165" fontId="0" fillId="4" borderId="1" xfId="0" applyNumberFormat="1" applyFill="1" applyBorder="1" applyAlignment="1" applyProtection="1">
      <alignment horizontal="center"/>
      <protection locked="0"/>
    </xf>
    <xf numFmtId="0" fontId="21" fillId="0" borderId="0" xfId="0" applyFont="1" applyAlignment="1" applyProtection="1">
      <alignment horizontal="right"/>
      <protection locked="0"/>
    </xf>
    <xf numFmtId="165" fontId="21" fillId="0" borderId="0" xfId="0" applyNumberFormat="1" applyFont="1" applyBorder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center"/>
      <protection locked="0"/>
    </xf>
    <xf numFmtId="165" fontId="21" fillId="0" borderId="0" xfId="0" applyNumberFormat="1" applyFont="1" applyBorder="1" applyAlignment="1" applyProtection="1">
      <alignment horizontal="left"/>
      <protection locked="0"/>
    </xf>
    <xf numFmtId="0" fontId="0" fillId="0" borderId="0" xfId="0" quotePrefix="1" applyProtection="1">
      <protection locked="0"/>
    </xf>
    <xf numFmtId="0" fontId="15" fillId="0" borderId="0" xfId="0" applyFont="1" applyAlignment="1" applyProtection="1">
      <alignment vertical="center" wrapText="1"/>
      <protection locked="0"/>
    </xf>
    <xf numFmtId="1" fontId="23" fillId="0" borderId="0" xfId="0" applyNumberFormat="1" applyFont="1" applyProtection="1">
      <protection locked="0"/>
    </xf>
    <xf numFmtId="0" fontId="24" fillId="0" borderId="0" xfId="0" applyFont="1" applyProtection="1">
      <protection locked="0"/>
    </xf>
    <xf numFmtId="0" fontId="24" fillId="0" borderId="0" xfId="0" applyFont="1" applyAlignment="1" applyProtection="1">
      <alignment horizontal="left"/>
      <protection locked="0"/>
    </xf>
    <xf numFmtId="0" fontId="22" fillId="0" borderId="0" xfId="0" applyFont="1" applyAlignment="1" applyProtection="1">
      <alignment horizontal="right"/>
      <protection locked="0"/>
    </xf>
    <xf numFmtId="0" fontId="22" fillId="0" borderId="0" xfId="0" applyFont="1" applyAlignment="1" applyProtection="1">
      <alignment horizontal="left"/>
      <protection locked="0"/>
    </xf>
    <xf numFmtId="0" fontId="0" fillId="2" borderId="0" xfId="0" applyFill="1" applyProtection="1">
      <protection locked="0"/>
    </xf>
    <xf numFmtId="0" fontId="16" fillId="2" borderId="4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15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5" fillId="0" borderId="19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2" borderId="0" xfId="0" applyFont="1" applyFill="1" applyBorder="1" applyProtection="1"/>
    <xf numFmtId="0" fontId="23" fillId="0" borderId="0" xfId="0" applyFont="1" applyProtection="1"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164383859174384E-2"/>
          <c:y val="1.1212318359704749E-2"/>
          <c:w val="0.94263817436331065"/>
          <c:h val="0.97545609173155035"/>
        </c:manualLayout>
      </c:layout>
      <c:scatterChart>
        <c:scatterStyle val="lineMarker"/>
        <c:varyColors val="0"/>
        <c:ser>
          <c:idx val="0"/>
          <c:order val="0"/>
          <c:tx>
            <c:strRef>
              <c:f>Feuil1!$A$6</c:f>
              <c:strCache>
                <c:ptCount val="1"/>
                <c:pt idx="0">
                  <c:v>T</c:v>
                </c:pt>
              </c:strCache>
            </c:strRef>
          </c:tx>
          <c:spPr>
            <a:ln w="28575">
              <a:noFill/>
            </a:ln>
          </c:spPr>
          <c:marker>
            <c:symbol val="x"/>
            <c:size val="2"/>
          </c:marker>
          <c:trendline>
            <c:spPr>
              <a:ln w="15875">
                <a:solidFill>
                  <a:srgbClr val="00B050"/>
                </a:solidFill>
              </a:ln>
            </c:spPr>
            <c:trendlineType val="poly"/>
            <c:order val="3"/>
            <c:dispRSqr val="1"/>
            <c:dispEq val="1"/>
            <c:trendlineLbl>
              <c:layout>
                <c:manualLayout>
                  <c:x val="0.30223883799266238"/>
                  <c:y val="0.36555226737714552"/>
                </c:manualLayout>
              </c:layout>
              <c:numFmt formatCode="#,##0.0000" sourceLinked="0"/>
              <c:txPr>
                <a:bodyPr/>
                <a:lstStyle/>
                <a:p>
                  <a:pPr>
                    <a:defRPr sz="1400" b="1">
                      <a:solidFill>
                        <a:srgbClr val="00B05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Feuil1!$C$8:$C$115</c:f>
              <c:numCache>
                <c:formatCode>0.000</c:formatCode>
                <c:ptCount val="108"/>
              </c:numCache>
            </c:numRef>
          </c:xVal>
          <c:yVal>
            <c:numRef>
              <c:f>Feuil1!$A$8:$A$108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yVal>
          <c:smooth val="0"/>
        </c:ser>
        <c:ser>
          <c:idx val="1"/>
          <c:order val="1"/>
          <c:tx>
            <c:v>Restreint</c:v>
          </c:tx>
          <c:spPr>
            <a:ln w="28575">
              <a:noFill/>
            </a:ln>
          </c:spPr>
          <c:marker>
            <c:symbol val="circle"/>
            <c:size val="2"/>
          </c:marker>
          <c:trendline>
            <c:trendlineType val="linear"/>
            <c:dispRSqr val="1"/>
            <c:dispEq val="1"/>
            <c:trendlineLbl>
              <c:layout>
                <c:manualLayout>
                  <c:x val="0.53035429495018849"/>
                  <c:y val="0.21098068617485996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="1">
                      <a:solidFill>
                        <a:srgbClr val="FF000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Feuil1!$C$8:$C$48</c:f>
              <c:numCache>
                <c:formatCode>0.000</c:formatCode>
                <c:ptCount val="41"/>
              </c:numCache>
            </c:numRef>
          </c:xVal>
          <c:yVal>
            <c:numRef>
              <c:f>Feuil1!$A$8:$A$48</c:f>
              <c:numCache>
                <c:formatCode>General</c:formatCode>
                <c:ptCount val="4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1317312"/>
        <c:axId val="281317888"/>
      </c:scatterChart>
      <c:valAx>
        <c:axId val="281317312"/>
        <c:scaling>
          <c:orientation val="minMax"/>
          <c:max val="5"/>
          <c:min val="0"/>
        </c:scaling>
        <c:delete val="0"/>
        <c:axPos val="b"/>
        <c:numFmt formatCode="0.000" sourceLinked="1"/>
        <c:majorTickMark val="out"/>
        <c:minorTickMark val="none"/>
        <c:tickLblPos val="nextTo"/>
        <c:crossAx val="281317888"/>
        <c:crosses val="autoZero"/>
        <c:crossBetween val="midCat"/>
      </c:valAx>
      <c:valAx>
        <c:axId val="281317888"/>
        <c:scaling>
          <c:orientation val="minMax"/>
          <c:max val="1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1317312"/>
        <c:crosses val="autoZero"/>
        <c:crossBetween val="midCat"/>
        <c:majorUnit val="10"/>
        <c:minorUnit val="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Graphe des résidus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yVal>
            <c:numRef>
              <c:f>Feuil1!$F$8:$F$108</c:f>
              <c:numCache>
                <c:formatCode>0.00</c:formatCode>
                <c:ptCount val="101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7390848"/>
        <c:axId val="317391424"/>
      </c:scatterChart>
      <c:valAx>
        <c:axId val="317390848"/>
        <c:scaling>
          <c:orientation val="minMax"/>
          <c:max val="10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N° de mesure</a:t>
                </a:r>
              </a:p>
            </c:rich>
          </c:tx>
          <c:layout/>
          <c:overlay val="0"/>
        </c:title>
        <c:majorTickMark val="none"/>
        <c:minorTickMark val="none"/>
        <c:tickLblPos val="nextTo"/>
        <c:crossAx val="317391424"/>
        <c:crosses val="autoZero"/>
        <c:crossBetween val="midCat"/>
      </c:valAx>
      <c:valAx>
        <c:axId val="31739142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Résidus</a:t>
                </a:r>
                <a:r>
                  <a:rPr lang="fr-FR" baseline="0"/>
                  <a:t> en °C</a:t>
                </a:r>
                <a:endParaRPr lang="fr-FR"/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crossAx val="31739084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cat>
            <c:numRef>
              <c:f>Feuil1!$O$21:$O$29</c:f>
              <c:numCache>
                <c:formatCode>General</c:formatCode>
                <c:ptCount val="9"/>
                <c:pt idx="0">
                  <c:v>-4</c:v>
                </c:pt>
                <c:pt idx="1">
                  <c:v>-3</c:v>
                </c:pt>
                <c:pt idx="2">
                  <c:v>-2</c:v>
                </c:pt>
                <c:pt idx="3">
                  <c:v>-1</c:v>
                </c:pt>
                <c:pt idx="4">
                  <c:v>0</c:v>
                </c:pt>
                <c:pt idx="5">
                  <c:v>1</c:v>
                </c:pt>
                <c:pt idx="6">
                  <c:v>2</c:v>
                </c:pt>
                <c:pt idx="7">
                  <c:v>3</c:v>
                </c:pt>
                <c:pt idx="8">
                  <c:v>4</c:v>
                </c:pt>
              </c:numCache>
            </c:numRef>
          </c:cat>
          <c:val>
            <c:numRef>
              <c:f>Feuil1!$Q$21:$Q$29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15892224"/>
        <c:axId val="317393152"/>
        <c:axId val="0"/>
      </c:bar3DChart>
      <c:catAx>
        <c:axId val="315892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17393152"/>
        <c:crosses val="autoZero"/>
        <c:auto val="1"/>
        <c:lblAlgn val="ctr"/>
        <c:lblOffset val="100"/>
        <c:noMultiLvlLbl val="0"/>
      </c:catAx>
      <c:valAx>
        <c:axId val="317393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158922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15240</xdr:colOff>
      <xdr:row>2</xdr:row>
      <xdr:rowOff>38101</xdr:rowOff>
    </xdr:from>
    <xdr:to>
      <xdr:col>13</xdr:col>
      <xdr:colOff>685800</xdr:colOff>
      <xdr:row>16</xdr:row>
      <xdr:rowOff>91440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45720</xdr:colOff>
      <xdr:row>2</xdr:row>
      <xdr:rowOff>49530</xdr:rowOff>
    </xdr:from>
    <xdr:to>
      <xdr:col>21</xdr:col>
      <xdr:colOff>739140</xdr:colOff>
      <xdr:row>16</xdr:row>
      <xdr:rowOff>57150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60960</xdr:colOff>
      <xdr:row>18</xdr:row>
      <xdr:rowOff>64770</xdr:rowOff>
    </xdr:from>
    <xdr:to>
      <xdr:col>22</xdr:col>
      <xdr:colOff>0</xdr:colOff>
      <xdr:row>29</xdr:row>
      <xdr:rowOff>182880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0.04555</cdr:x>
      <cdr:y>0.01909</cdr:y>
    </cdr:from>
    <cdr:to>
      <cdr:x>0.35558</cdr:x>
      <cdr:y>0.41764</cdr:y>
    </cdr:to>
    <cdr:pic>
      <cdr:nvPicPr>
        <cdr:cNvPr id="2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351204" y="131396"/>
          <a:ext cx="2390476" cy="274285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0.3808</cdr:x>
      <cdr:y>0.1102</cdr:y>
    </cdr:from>
    <cdr:to>
      <cdr:x>0.77823</cdr:x>
      <cdr:y>0.19685</cdr:y>
    </cdr:to>
    <cdr:sp macro="" textlink="">
      <cdr:nvSpPr>
        <cdr:cNvPr id="4" name="ZoneTexte 1"/>
        <cdr:cNvSpPr txBox="1"/>
      </cdr:nvSpPr>
      <cdr:spPr>
        <a:xfrm xmlns:a="http://schemas.openxmlformats.org/drawingml/2006/main">
          <a:off x="2245935" y="504654"/>
          <a:ext cx="2343995" cy="3968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fr-FR" sz="1400" b="1">
              <a:solidFill>
                <a:srgbClr val="00B050"/>
              </a:solidFill>
            </a:rPr>
            <a:t>Modélisation par un polynome d'ordre 3</a:t>
          </a:r>
        </a:p>
        <a:p xmlns:a="http://schemas.openxmlformats.org/drawingml/2006/main">
          <a:pPr algn="ctr"/>
          <a:r>
            <a:rPr lang="fr-FR" sz="1400" b="1">
              <a:solidFill>
                <a:srgbClr val="00B050"/>
              </a:solidFill>
            </a:rPr>
            <a:t>sur une gamme</a:t>
          </a:r>
          <a:r>
            <a:rPr lang="fr-FR" sz="1400" b="1" baseline="0">
              <a:solidFill>
                <a:srgbClr val="00B050"/>
              </a:solidFill>
            </a:rPr>
            <a:t> de 100 °C :</a:t>
          </a:r>
          <a:endParaRPr lang="fr-FR" sz="1400" b="1">
            <a:solidFill>
              <a:srgbClr val="00B050"/>
            </a:solidFill>
          </a:endParaRPr>
        </a:p>
      </cdr:txBody>
    </cdr:sp>
  </cdr:relSizeAnchor>
  <cdr:relSizeAnchor xmlns:cdr="http://schemas.openxmlformats.org/drawingml/2006/chartDrawing">
    <cdr:from>
      <cdr:x>0.03938</cdr:x>
      <cdr:y>0.42904</cdr:y>
    </cdr:from>
    <cdr:to>
      <cdr:x>0.42167</cdr:x>
      <cdr:y>0.65409</cdr:y>
    </cdr:to>
    <cdr:sp macro="" textlink="">
      <cdr:nvSpPr>
        <cdr:cNvPr id="6" name="Bulle ronde 5"/>
        <cdr:cNvSpPr/>
      </cdr:nvSpPr>
      <cdr:spPr>
        <a:xfrm xmlns:a="http://schemas.openxmlformats.org/drawingml/2006/main">
          <a:off x="323356" y="2952718"/>
          <a:ext cx="3139108" cy="1548848"/>
        </a:xfrm>
        <a:prstGeom xmlns:a="http://schemas.openxmlformats.org/drawingml/2006/main" prst="wedgeEllipseCallout">
          <a:avLst>
            <a:gd name="adj1" fmla="val -38027"/>
            <a:gd name="adj2" fmla="val -119216"/>
          </a:avLst>
        </a:prstGeom>
        <a:noFill xmlns:a="http://schemas.openxmlformats.org/drawingml/2006/main"/>
      </cdr:spPr>
      <cdr:style>
        <a:lnRef xmlns:a="http://schemas.openxmlformats.org/drawingml/2006/main" idx="2">
          <a:schemeClr val="accent2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 lIns="0" rIns="0"/>
        <a:lstStyle xmlns:a="http://schemas.openxmlformats.org/drawingml/2006/main"/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Prendre pour R1 la résistance du milieu de gamme </a:t>
          </a:r>
        </a:p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(ou proche) , </a:t>
          </a:r>
          <a:endParaRPr lang="fr-FR" sz="1400">
            <a:solidFill>
              <a:srgbClr val="C00000"/>
            </a:solidFill>
            <a:effectLst/>
          </a:endParaRPr>
        </a:p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cela améliore le modèle...</a:t>
          </a:r>
          <a:endParaRPr lang="fr-FR" sz="1400">
            <a:solidFill>
              <a:srgbClr val="C00000"/>
            </a:solidFill>
            <a:effectLst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115"/>
  <sheetViews>
    <sheetView tabSelected="1" zoomScale="85" zoomScaleNormal="85" workbookViewId="0">
      <selection activeCell="J32" sqref="J32"/>
    </sheetView>
  </sheetViews>
  <sheetFormatPr baseColWidth="10" defaultColWidth="11.44140625" defaultRowHeight="14.4" x14ac:dyDescent="0.3"/>
  <cols>
    <col min="1" max="3" width="11.44140625" style="1"/>
    <col min="4" max="4" width="12.6640625" style="1" customWidth="1"/>
    <col min="5" max="5" width="12" style="8" customWidth="1"/>
    <col min="6" max="6" width="11.44140625" style="1"/>
    <col min="7" max="7" width="9.5546875" style="1" customWidth="1"/>
    <col min="8" max="9" width="10.77734375" style="1" customWidth="1"/>
    <col min="10" max="10" width="11.77734375" style="1" customWidth="1"/>
    <col min="11" max="11" width="15.21875" style="1" customWidth="1"/>
    <col min="12" max="12" width="12.44140625" style="1" customWidth="1"/>
    <col min="13" max="13" width="10.77734375" style="1" customWidth="1"/>
    <col min="14" max="14" width="11.5546875" style="1" customWidth="1"/>
    <col min="15" max="15" width="6.88671875" style="1" customWidth="1"/>
    <col min="16" max="17" width="10.77734375" style="1" customWidth="1"/>
    <col min="18" max="16384" width="11.44140625" style="1"/>
  </cols>
  <sheetData>
    <row r="1" spans="1:15" ht="18" x14ac:dyDescent="0.35">
      <c r="A1" s="1" t="s">
        <v>0</v>
      </c>
      <c r="C1" s="2" t="s">
        <v>5</v>
      </c>
      <c r="D1" s="13">
        <v>10000</v>
      </c>
      <c r="E1" s="16" t="s">
        <v>7</v>
      </c>
      <c r="F1" s="17">
        <v>3300</v>
      </c>
      <c r="H1" s="74" t="s">
        <v>44</v>
      </c>
      <c r="I1" s="56"/>
      <c r="J1" s="56"/>
      <c r="K1" s="55"/>
      <c r="L1" s="56"/>
      <c r="M1" s="57"/>
      <c r="N1" s="56"/>
      <c r="O1" s="1" t="s">
        <v>38</v>
      </c>
    </row>
    <row r="2" spans="1:15" ht="23.4" thickBot="1" x14ac:dyDescent="0.5">
      <c r="A2" s="1" t="s">
        <v>8</v>
      </c>
      <c r="C2" s="4" t="s">
        <v>4</v>
      </c>
      <c r="D2" s="13">
        <v>3950</v>
      </c>
      <c r="E2" s="18" t="s">
        <v>6</v>
      </c>
      <c r="F2" s="19">
        <v>25</v>
      </c>
      <c r="H2" s="1" t="s">
        <v>45</v>
      </c>
      <c r="K2" s="6"/>
      <c r="L2" s="7"/>
      <c r="M2" s="21"/>
    </row>
    <row r="3" spans="1:15" ht="15.6" x14ac:dyDescent="0.3">
      <c r="A3" s="15" t="s">
        <v>9</v>
      </c>
      <c r="B3" s="14">
        <v>0</v>
      </c>
      <c r="C3" s="33" t="s">
        <v>14</v>
      </c>
      <c r="D3" s="34">
        <f>B58</f>
        <v>3588.182581929083</v>
      </c>
      <c r="E3" s="35" t="s">
        <v>15</v>
      </c>
      <c r="F3" s="73">
        <v>5</v>
      </c>
      <c r="G3" s="30"/>
      <c r="H3" s="5"/>
      <c r="I3" s="5"/>
      <c r="J3" s="5"/>
      <c r="K3" s="6"/>
      <c r="L3" s="7"/>
      <c r="M3" s="21"/>
    </row>
    <row r="4" spans="1:15" ht="15" thickBot="1" x14ac:dyDescent="0.35">
      <c r="A4" s="31" t="s">
        <v>10</v>
      </c>
      <c r="B4" s="32">
        <v>100</v>
      </c>
      <c r="C4" s="5"/>
      <c r="D4" s="49" t="s">
        <v>36</v>
      </c>
      <c r="E4" s="50">
        <f>MIN(D9:D107)</f>
        <v>0</v>
      </c>
      <c r="F4" s="52" t="s">
        <v>13</v>
      </c>
      <c r="G4" s="30"/>
      <c r="H4" s="5"/>
      <c r="I4" s="5"/>
      <c r="J4" s="5"/>
      <c r="K4" s="6"/>
      <c r="L4" s="7"/>
      <c r="M4" s="21"/>
    </row>
    <row r="5" spans="1:15" x14ac:dyDescent="0.3">
      <c r="C5" s="1" t="s">
        <v>2</v>
      </c>
      <c r="D5" s="3" t="s">
        <v>37</v>
      </c>
      <c r="E5" s="51">
        <f>MAX(D9:D107)</f>
        <v>0</v>
      </c>
      <c r="F5" s="20" t="s">
        <v>13</v>
      </c>
      <c r="I5" s="9"/>
      <c r="K5" s="9"/>
      <c r="L5" s="9"/>
    </row>
    <row r="6" spans="1:15" x14ac:dyDescent="0.3">
      <c r="A6" s="10" t="s">
        <v>1</v>
      </c>
      <c r="B6" s="10" t="s">
        <v>50</v>
      </c>
      <c r="C6" s="10" t="s">
        <v>3</v>
      </c>
      <c r="D6" s="27" t="s">
        <v>51</v>
      </c>
      <c r="E6" s="23" t="s">
        <v>12</v>
      </c>
      <c r="F6" s="23" t="s">
        <v>11</v>
      </c>
    </row>
    <row r="7" spans="1:15" x14ac:dyDescent="0.3">
      <c r="A7" s="10" t="s">
        <v>32</v>
      </c>
      <c r="B7" s="10" t="s">
        <v>33</v>
      </c>
      <c r="C7" s="10" t="s">
        <v>34</v>
      </c>
      <c r="D7" s="27" t="s">
        <v>35</v>
      </c>
      <c r="E7" s="23" t="s">
        <v>32</v>
      </c>
      <c r="F7" s="23" t="s">
        <v>32</v>
      </c>
    </row>
    <row r="8" spans="1:15" ht="15.6" x14ac:dyDescent="0.3">
      <c r="A8" s="11">
        <f>Tmin</f>
        <v>0</v>
      </c>
      <c r="B8" s="26">
        <f>Res*EXP(B*(1/(A8+273.15)-1/(teta+273.15)))</f>
        <v>33620.603721435742</v>
      </c>
      <c r="C8" s="25"/>
      <c r="D8" s="28"/>
      <c r="E8" s="24"/>
      <c r="F8" s="24"/>
    </row>
    <row r="9" spans="1:15" ht="15.6" x14ac:dyDescent="0.3">
      <c r="A9" s="11">
        <f t="shared" ref="A9:A40" si="0">A8+(Tmax-Tmin)/100</f>
        <v>1</v>
      </c>
      <c r="B9" s="26">
        <f t="shared" ref="B9:B39" si="1">Res*EXP(B*(1/(A9+273.15)-1/(teta+273.15)))</f>
        <v>31893.138272305434</v>
      </c>
      <c r="C9" s="25"/>
      <c r="D9" s="48"/>
      <c r="E9" s="24"/>
      <c r="F9" s="24"/>
    </row>
    <row r="10" spans="1:15" ht="15.6" x14ac:dyDescent="0.3">
      <c r="A10" s="11">
        <f t="shared" si="0"/>
        <v>2</v>
      </c>
      <c r="B10" s="26">
        <f t="shared" si="1"/>
        <v>30266.034194017953</v>
      </c>
      <c r="C10" s="25"/>
      <c r="D10" s="48"/>
      <c r="E10" s="24"/>
      <c r="F10" s="24"/>
    </row>
    <row r="11" spans="1:15" ht="15.6" x14ac:dyDescent="0.3">
      <c r="A11" s="11">
        <f t="shared" si="0"/>
        <v>3</v>
      </c>
      <c r="B11" s="26">
        <f t="shared" si="1"/>
        <v>28732.835517560583</v>
      </c>
      <c r="C11" s="25"/>
      <c r="D11" s="48"/>
      <c r="E11" s="24"/>
      <c r="F11" s="24"/>
    </row>
    <row r="12" spans="1:15" ht="15.6" x14ac:dyDescent="0.3">
      <c r="A12" s="11">
        <f t="shared" si="0"/>
        <v>4</v>
      </c>
      <c r="B12" s="26">
        <f t="shared" si="1"/>
        <v>27287.539531911738</v>
      </c>
      <c r="C12" s="25"/>
      <c r="D12" s="48"/>
      <c r="E12" s="24"/>
      <c r="F12" s="24"/>
    </row>
    <row r="13" spans="1:15" ht="15.6" x14ac:dyDescent="0.3">
      <c r="A13" s="11">
        <f t="shared" si="0"/>
        <v>5</v>
      </c>
      <c r="B13" s="26">
        <f t="shared" si="1"/>
        <v>25924.56241959352</v>
      </c>
      <c r="C13" s="25"/>
      <c r="D13" s="48"/>
      <c r="E13" s="24"/>
      <c r="F13" s="24"/>
    </row>
    <row r="14" spans="1:15" ht="15.6" x14ac:dyDescent="0.3">
      <c r="A14" s="11">
        <f t="shared" si="0"/>
        <v>6</v>
      </c>
      <c r="B14" s="26">
        <f t="shared" si="1"/>
        <v>24638.70768276219</v>
      </c>
      <c r="C14" s="25"/>
      <c r="D14" s="48"/>
      <c r="E14" s="24"/>
      <c r="F14" s="24"/>
    </row>
    <row r="15" spans="1:15" ht="15.6" x14ac:dyDescent="0.3">
      <c r="A15" s="11">
        <f t="shared" si="0"/>
        <v>7</v>
      </c>
      <c r="B15" s="26">
        <f t="shared" si="1"/>
        <v>23425.137118719744</v>
      </c>
      <c r="C15" s="25"/>
      <c r="D15" s="48"/>
      <c r="E15" s="24"/>
      <c r="F15" s="24"/>
    </row>
    <row r="16" spans="1:15" ht="15.6" x14ac:dyDescent="0.3">
      <c r="A16" s="11">
        <f t="shared" si="0"/>
        <v>8</v>
      </c>
      <c r="B16" s="26">
        <f t="shared" si="1"/>
        <v>22279.344125776763</v>
      </c>
      <c r="C16" s="25"/>
      <c r="D16" s="48"/>
      <c r="E16" s="24"/>
      <c r="F16" s="24"/>
    </row>
    <row r="17" spans="1:22" ht="15.6" x14ac:dyDescent="0.3">
      <c r="A17" s="11">
        <f t="shared" si="0"/>
        <v>9</v>
      </c>
      <c r="B17" s="26">
        <f t="shared" si="1"/>
        <v>21197.129140324207</v>
      </c>
      <c r="C17" s="25"/>
      <c r="D17" s="48"/>
      <c r="E17" s="24"/>
      <c r="F17" s="24"/>
    </row>
    <row r="18" spans="1:22" ht="15.6" x14ac:dyDescent="0.3">
      <c r="A18" s="11">
        <f t="shared" si="0"/>
        <v>10</v>
      </c>
      <c r="B18" s="26">
        <f t="shared" si="1"/>
        <v>20174.57702398485</v>
      </c>
      <c r="C18" s="25"/>
      <c r="D18" s="48"/>
      <c r="E18" s="24"/>
      <c r="F18" s="24"/>
      <c r="I18" s="36" t="s">
        <v>20</v>
      </c>
      <c r="O18" s="1" t="s">
        <v>39</v>
      </c>
      <c r="P18" s="1" t="s">
        <v>40</v>
      </c>
      <c r="Q18" s="1" t="e">
        <f>AVERAGE(Residus)</f>
        <v>#DIV/0!</v>
      </c>
      <c r="R18" s="2" t="s">
        <v>41</v>
      </c>
      <c r="S18" s="1" t="e">
        <f>STDEV(Residus)</f>
        <v>#DIV/0!</v>
      </c>
      <c r="T18" s="2" t="s">
        <v>49</v>
      </c>
      <c r="U18" s="60" t="e">
        <f>SQRT(100/97)*S18</f>
        <v>#DIV/0!</v>
      </c>
    </row>
    <row r="19" spans="1:22" ht="15.6" x14ac:dyDescent="0.3">
      <c r="A19" s="11">
        <f t="shared" si="0"/>
        <v>11</v>
      </c>
      <c r="B19" s="26">
        <f t="shared" si="1"/>
        <v>19208.036236013788</v>
      </c>
      <c r="C19" s="25"/>
      <c r="D19" s="48"/>
      <c r="E19" s="24"/>
      <c r="F19" s="24"/>
      <c r="J19" s="1" t="s">
        <v>16</v>
      </c>
      <c r="K19" s="1" t="s">
        <v>17</v>
      </c>
      <c r="L19" s="1" t="s">
        <v>18</v>
      </c>
      <c r="M19" s="1" t="s">
        <v>19</v>
      </c>
    </row>
    <row r="20" spans="1:22" ht="15.6" x14ac:dyDescent="0.3">
      <c r="A20" s="11">
        <f t="shared" si="0"/>
        <v>12</v>
      </c>
      <c r="B20" s="26">
        <f t="shared" si="1"/>
        <v>18294.099640871082</v>
      </c>
      <c r="C20" s="25"/>
      <c r="D20" s="48"/>
      <c r="E20" s="24"/>
      <c r="F20" s="24"/>
      <c r="H20" s="58" t="s">
        <v>46</v>
      </c>
      <c r="I20" s="59">
        <f>R_1</f>
        <v>3300</v>
      </c>
      <c r="J20" s="10"/>
      <c r="K20" s="10"/>
      <c r="L20" s="10"/>
      <c r="M20" s="10"/>
      <c r="O20" s="1" t="s">
        <v>42</v>
      </c>
    </row>
    <row r="21" spans="1:22" ht="15.6" x14ac:dyDescent="0.3">
      <c r="A21" s="11">
        <f t="shared" si="0"/>
        <v>13</v>
      </c>
      <c r="B21" s="26">
        <f t="shared" si="1"/>
        <v>17429.586814247774</v>
      </c>
      <c r="C21" s="25"/>
      <c r="D21" s="48"/>
      <c r="E21" s="24"/>
      <c r="F21" s="24"/>
      <c r="H21" s="58" t="s">
        <v>9</v>
      </c>
      <c r="I21" s="59">
        <f>Tmin</f>
        <v>0</v>
      </c>
      <c r="J21" s="10"/>
      <c r="K21" s="10"/>
      <c r="L21" s="10"/>
      <c r="M21" s="10"/>
      <c r="O21" s="53">
        <v>-4</v>
      </c>
      <c r="P21" s="1" t="e">
        <f>O21*S$18</f>
        <v>#DIV/0!</v>
      </c>
      <c r="Q21" s="1">
        <f t="array" ref="Q21:Q29">FREQUENCY(Residus,P21:P28)</f>
        <v>0</v>
      </c>
    </row>
    <row r="22" spans="1:22" ht="15.6" x14ac:dyDescent="0.3">
      <c r="A22" s="11">
        <f t="shared" si="0"/>
        <v>14</v>
      </c>
      <c r="B22" s="26">
        <f t="shared" si="1"/>
        <v>16611.527722935953</v>
      </c>
      <c r="C22" s="25"/>
      <c r="D22" s="48"/>
      <c r="E22" s="24"/>
      <c r="F22" s="24"/>
      <c r="H22" s="58" t="s">
        <v>47</v>
      </c>
      <c r="I22" s="59">
        <f>Tmax</f>
        <v>100</v>
      </c>
      <c r="J22" s="10"/>
      <c r="K22" s="22"/>
      <c r="L22" s="10"/>
      <c r="M22" s="10"/>
      <c r="O22" s="53">
        <v>-3</v>
      </c>
      <c r="P22" s="1" t="e">
        <f t="shared" ref="P22:P29" si="2">O22*S$18</f>
        <v>#DIV/0!</v>
      </c>
      <c r="Q22" s="1">
        <v>0</v>
      </c>
    </row>
    <row r="23" spans="1:22" ht="15.6" x14ac:dyDescent="0.3">
      <c r="A23" s="11">
        <f t="shared" si="0"/>
        <v>15</v>
      </c>
      <c r="B23" s="26">
        <f t="shared" si="1"/>
        <v>15837.147664908136</v>
      </c>
      <c r="C23" s="25"/>
      <c r="D23" s="48"/>
      <c r="E23" s="24"/>
      <c r="F23" s="24"/>
      <c r="H23" s="58" t="s">
        <v>48</v>
      </c>
      <c r="I23" s="59">
        <f>VCC</f>
        <v>5</v>
      </c>
      <c r="J23" s="10"/>
      <c r="K23" s="10"/>
      <c r="L23" s="10"/>
      <c r="M23" s="10"/>
      <c r="O23" s="53">
        <v>-2</v>
      </c>
      <c r="P23" s="1" t="e">
        <f t="shared" si="2"/>
        <v>#DIV/0!</v>
      </c>
      <c r="Q23" s="1" t="e">
        <v>#N/A</v>
      </c>
    </row>
    <row r="24" spans="1:22" ht="16.2" thickBot="1" x14ac:dyDescent="0.35">
      <c r="A24" s="11">
        <f t="shared" si="0"/>
        <v>16</v>
      </c>
      <c r="B24" s="26">
        <f t="shared" si="1"/>
        <v>15103.853365929419</v>
      </c>
      <c r="C24" s="25"/>
      <c r="D24" s="48"/>
      <c r="E24" s="24"/>
      <c r="F24" s="24"/>
      <c r="J24" s="10"/>
      <c r="K24" s="10"/>
      <c r="L24" s="10"/>
      <c r="M24" s="10"/>
      <c r="O24" s="53">
        <v>-1</v>
      </c>
      <c r="P24" s="1" t="e">
        <f t="shared" si="2"/>
        <v>#DIV/0!</v>
      </c>
      <c r="Q24" s="1" t="e">
        <v>#N/A</v>
      </c>
    </row>
    <row r="25" spans="1:22" ht="21.6" thickBot="1" x14ac:dyDescent="0.45">
      <c r="A25" s="11">
        <f t="shared" si="0"/>
        <v>17</v>
      </c>
      <c r="B25" s="26">
        <f t="shared" si="1"/>
        <v>14409.220138062792</v>
      </c>
      <c r="C25" s="25"/>
      <c r="D25" s="48"/>
      <c r="E25" s="24"/>
      <c r="F25" s="24"/>
      <c r="H25" s="66" t="str">
        <f>"Incertitudes CTN sur gamme "&amp;TEXT(Tmin,"0,0")&amp;" à "&amp;TEXT(Tmax,"0,0")&amp;"°C"</f>
        <v>Incertitudes CTN sur gamme 0,0 à 100,0°C</v>
      </c>
      <c r="I25" s="67"/>
      <c r="J25" s="67"/>
      <c r="K25" s="67"/>
      <c r="L25" s="67"/>
      <c r="M25" s="67"/>
      <c r="N25" s="68"/>
      <c r="O25" s="53">
        <v>0</v>
      </c>
      <c r="P25" s="1" t="e">
        <f t="shared" si="2"/>
        <v>#DIV/0!</v>
      </c>
      <c r="Q25" s="1" t="e">
        <v>#N/A</v>
      </c>
    </row>
    <row r="26" spans="1:22" ht="46.8" x14ac:dyDescent="0.3">
      <c r="A26" s="11">
        <f t="shared" si="0"/>
        <v>18</v>
      </c>
      <c r="B26" s="26">
        <f t="shared" si="1"/>
        <v>13750.980013633698</v>
      </c>
      <c r="C26" s="25"/>
      <c r="D26" s="48"/>
      <c r="E26" s="24"/>
      <c r="F26" s="24"/>
      <c r="H26" s="69" t="s">
        <v>21</v>
      </c>
      <c r="I26" s="70"/>
      <c r="J26" s="37" t="s">
        <v>43</v>
      </c>
      <c r="K26" s="37" t="s">
        <v>22</v>
      </c>
      <c r="L26" s="37" t="s">
        <v>23</v>
      </c>
      <c r="M26" s="37" t="s">
        <v>24</v>
      </c>
      <c r="N26" s="38" t="s">
        <v>25</v>
      </c>
      <c r="O26" s="53">
        <v>1</v>
      </c>
      <c r="P26" s="1" t="e">
        <f t="shared" si="2"/>
        <v>#DIV/0!</v>
      </c>
      <c r="Q26" s="1" t="e">
        <v>#N/A</v>
      </c>
    </row>
    <row r="27" spans="1:22" ht="31.2" x14ac:dyDescent="0.3">
      <c r="A27" s="11">
        <f t="shared" si="0"/>
        <v>19</v>
      </c>
      <c r="B27" s="26">
        <f t="shared" si="1"/>
        <v>13127.010775676536</v>
      </c>
      <c r="C27" s="25"/>
      <c r="D27" s="48"/>
      <c r="E27" s="24"/>
      <c r="F27" s="24"/>
      <c r="H27" s="64" t="s">
        <v>30</v>
      </c>
      <c r="I27" s="65"/>
      <c r="J27" s="39"/>
      <c r="K27" s="40" t="s">
        <v>26</v>
      </c>
      <c r="L27" s="41"/>
      <c r="M27" s="41"/>
      <c r="N27" s="42"/>
      <c r="O27" s="53">
        <v>2</v>
      </c>
      <c r="P27" s="1" t="e">
        <f t="shared" si="2"/>
        <v>#DIV/0!</v>
      </c>
      <c r="Q27" s="1" t="e">
        <v>#N/A</v>
      </c>
    </row>
    <row r="28" spans="1:22" ht="15.6" x14ac:dyDescent="0.3">
      <c r="A28" s="11">
        <f t="shared" si="0"/>
        <v>20</v>
      </c>
      <c r="B28" s="26">
        <f t="shared" si="1"/>
        <v>12535.32581266281</v>
      </c>
      <c r="C28" s="25"/>
      <c r="D28" s="48"/>
      <c r="E28" s="24"/>
      <c r="F28" s="24"/>
      <c r="H28" s="64" t="s">
        <v>31</v>
      </c>
      <c r="I28" s="65"/>
      <c r="J28" s="39"/>
      <c r="K28" s="41" t="s">
        <v>27</v>
      </c>
      <c r="L28" s="41"/>
      <c r="M28" s="41"/>
      <c r="N28" s="42"/>
      <c r="O28" s="53">
        <v>3</v>
      </c>
      <c r="P28" s="1" t="e">
        <f t="shared" si="2"/>
        <v>#DIV/0!</v>
      </c>
      <c r="Q28" s="1" t="e">
        <v>#N/A</v>
      </c>
    </row>
    <row r="29" spans="1:22" ht="16.2" thickBot="1" x14ac:dyDescent="0.35">
      <c r="A29" s="11">
        <f t="shared" si="0"/>
        <v>21</v>
      </c>
      <c r="B29" s="26">
        <f t="shared" si="1"/>
        <v>11974.064731474306</v>
      </c>
      <c r="C29" s="25"/>
      <c r="D29" s="48"/>
      <c r="E29" s="24"/>
      <c r="F29" s="24"/>
      <c r="H29" s="71" t="s">
        <v>28</v>
      </c>
      <c r="I29" s="72"/>
      <c r="J29" s="43"/>
      <c r="K29" s="44" t="s">
        <v>27</v>
      </c>
      <c r="L29" s="41"/>
      <c r="M29" s="41"/>
      <c r="N29" s="42"/>
      <c r="O29" s="53">
        <v>4</v>
      </c>
      <c r="P29" s="1" t="e">
        <f t="shared" si="2"/>
        <v>#DIV/0!</v>
      </c>
      <c r="Q29" s="1" t="e">
        <v>#N/A</v>
      </c>
    </row>
    <row r="30" spans="1:22" ht="21" customHeight="1" thickBot="1" x14ac:dyDescent="0.35">
      <c r="A30" s="11">
        <f t="shared" si="0"/>
        <v>22</v>
      </c>
      <c r="B30" s="26">
        <f t="shared" si="1"/>
        <v>11441.484668193882</v>
      </c>
      <c r="C30" s="25"/>
      <c r="D30" s="48"/>
      <c r="E30" s="24"/>
      <c r="F30" s="24"/>
      <c r="H30" s="61" t="s">
        <v>29</v>
      </c>
      <c r="I30" s="62"/>
      <c r="J30" s="45"/>
      <c r="K30" s="46" t="s">
        <v>27</v>
      </c>
      <c r="L30" s="45"/>
      <c r="M30" s="46"/>
      <c r="N30" s="47"/>
    </row>
    <row r="31" spans="1:22" ht="14.4" customHeight="1" x14ac:dyDescent="0.3">
      <c r="A31" s="11">
        <f t="shared" si="0"/>
        <v>23</v>
      </c>
      <c r="B31" s="26">
        <f t="shared" si="1"/>
        <v>10935.952241391826</v>
      </c>
      <c r="C31" s="25"/>
      <c r="D31" s="48"/>
      <c r="E31" s="24"/>
      <c r="F31" s="24"/>
    </row>
    <row r="32" spans="1:22" ht="26.4" customHeight="1" x14ac:dyDescent="0.3">
      <c r="A32" s="11">
        <f t="shared" si="0"/>
        <v>24</v>
      </c>
      <c r="B32" s="26">
        <f t="shared" si="1"/>
        <v>10455.936097237052</v>
      </c>
      <c r="C32" s="25"/>
      <c r="D32" s="48"/>
      <c r="E32" s="24"/>
      <c r="F32" s="24"/>
      <c r="O32" s="63"/>
      <c r="P32" s="63"/>
      <c r="Q32" s="63"/>
      <c r="R32" s="63"/>
      <c r="S32" s="63"/>
      <c r="T32" s="63"/>
      <c r="U32" s="63"/>
      <c r="V32" s="63"/>
    </row>
    <row r="33" spans="1:22" ht="18.600000000000001" customHeight="1" x14ac:dyDescent="0.3">
      <c r="A33" s="11">
        <f t="shared" si="0"/>
        <v>25</v>
      </c>
      <c r="B33" s="26">
        <f t="shared" si="1"/>
        <v>10000</v>
      </c>
      <c r="C33" s="25"/>
      <c r="D33" s="48"/>
      <c r="E33" s="24"/>
      <c r="F33" s="24"/>
      <c r="O33" s="63"/>
      <c r="P33" s="63"/>
      <c r="Q33" s="63"/>
      <c r="R33" s="63"/>
      <c r="S33" s="63"/>
      <c r="T33" s="63"/>
      <c r="U33" s="63"/>
      <c r="V33" s="63"/>
    </row>
    <row r="34" spans="1:22" ht="14.4" customHeight="1" x14ac:dyDescent="0.3">
      <c r="A34" s="11">
        <f t="shared" si="0"/>
        <v>26</v>
      </c>
      <c r="B34" s="26">
        <f t="shared" si="1"/>
        <v>9566.7964253785212</v>
      </c>
      <c r="C34" s="25"/>
      <c r="D34" s="48"/>
      <c r="E34" s="24"/>
      <c r="F34" s="24"/>
      <c r="O34" s="63"/>
      <c r="P34" s="63"/>
      <c r="Q34" s="63"/>
      <c r="R34" s="63"/>
      <c r="S34" s="63"/>
      <c r="T34" s="63"/>
      <c r="U34" s="63"/>
      <c r="V34" s="63"/>
    </row>
    <row r="35" spans="1:22" ht="15.6" x14ac:dyDescent="0.3">
      <c r="A35" s="11">
        <f t="shared" si="0"/>
        <v>27</v>
      </c>
      <c r="B35" s="26">
        <f t="shared" si="1"/>
        <v>9155.0606176022357</v>
      </c>
      <c r="C35" s="25"/>
      <c r="D35" s="48"/>
      <c r="E35" s="24"/>
      <c r="F35" s="24"/>
      <c r="O35" s="63"/>
      <c r="P35" s="63"/>
      <c r="Q35" s="63"/>
      <c r="R35" s="63"/>
      <c r="S35" s="63"/>
      <c r="T35" s="63"/>
      <c r="U35" s="63"/>
      <c r="V35" s="63"/>
    </row>
    <row r="36" spans="1:22" ht="15.6" x14ac:dyDescent="0.3">
      <c r="A36" s="11">
        <f t="shared" si="0"/>
        <v>28</v>
      </c>
      <c r="B36" s="26">
        <f t="shared" si="1"/>
        <v>8763.6050744872282</v>
      </c>
      <c r="C36" s="25"/>
      <c r="D36" s="48"/>
      <c r="E36" s="24"/>
      <c r="F36" s="24"/>
      <c r="O36" s="63"/>
      <c r="P36" s="63"/>
      <c r="Q36" s="63"/>
      <c r="R36" s="63"/>
      <c r="S36" s="63"/>
      <c r="T36" s="63"/>
      <c r="U36" s="63"/>
      <c r="V36" s="63"/>
    </row>
    <row r="37" spans="1:22" ht="15.6" x14ac:dyDescent="0.3">
      <c r="A37" s="11">
        <f t="shared" si="0"/>
        <v>29</v>
      </c>
      <c r="B37" s="26">
        <f t="shared" si="1"/>
        <v>8391.3144275502273</v>
      </c>
      <c r="C37" s="25"/>
      <c r="D37" s="48"/>
      <c r="E37" s="24"/>
      <c r="F37" s="24"/>
      <c r="O37" s="63"/>
      <c r="P37" s="63"/>
      <c r="Q37" s="63"/>
      <c r="R37" s="63"/>
      <c r="S37" s="63"/>
      <c r="T37" s="63"/>
      <c r="U37" s="63"/>
      <c r="V37" s="63"/>
    </row>
    <row r="38" spans="1:22" ht="15.6" x14ac:dyDescent="0.3">
      <c r="A38" s="11">
        <f t="shared" si="0"/>
        <v>30</v>
      </c>
      <c r="B38" s="26">
        <f t="shared" si="1"/>
        <v>8037.1406869731372</v>
      </c>
      <c r="C38" s="25"/>
      <c r="D38" s="48"/>
      <c r="E38" s="24"/>
      <c r="F38" s="24"/>
      <c r="O38" s="63"/>
      <c r="P38" s="63"/>
      <c r="Q38" s="63"/>
      <c r="R38" s="63"/>
      <c r="S38" s="63"/>
      <c r="T38" s="63"/>
      <c r="U38" s="63"/>
      <c r="V38" s="63"/>
    </row>
    <row r="39" spans="1:22" ht="15.6" x14ac:dyDescent="0.3">
      <c r="A39" s="11">
        <f t="shared" si="0"/>
        <v>31</v>
      </c>
      <c r="B39" s="26">
        <f t="shared" si="1"/>
        <v>7700.09882366077</v>
      </c>
      <c r="C39" s="25"/>
      <c r="D39" s="48"/>
      <c r="E39" s="24"/>
      <c r="F39" s="24"/>
      <c r="O39" s="63"/>
      <c r="P39" s="63"/>
      <c r="Q39" s="63"/>
      <c r="R39" s="63"/>
      <c r="S39" s="63"/>
      <c r="T39" s="63"/>
      <c r="U39" s="63"/>
      <c r="V39" s="63"/>
    </row>
    <row r="40" spans="1:22" ht="15.6" x14ac:dyDescent="0.3">
      <c r="A40" s="11">
        <f t="shared" si="0"/>
        <v>32</v>
      </c>
      <c r="B40" s="26">
        <f t="shared" ref="B40:B71" si="3">Res*EXP(B*(1/(A40+273.15)-1/(teta+273.15)))</f>
        <v>7379.2626628761145</v>
      </c>
      <c r="C40" s="25"/>
      <c r="D40" s="48"/>
      <c r="E40" s="24"/>
      <c r="F40" s="24"/>
      <c r="O40" s="63"/>
      <c r="P40" s="63"/>
      <c r="Q40" s="63"/>
      <c r="R40" s="63"/>
      <c r="S40" s="63"/>
      <c r="T40" s="63"/>
      <c r="U40" s="63"/>
      <c r="V40" s="63"/>
    </row>
    <row r="41" spans="1:22" ht="15.6" x14ac:dyDescent="0.3">
      <c r="A41" s="11">
        <f t="shared" ref="A41:A72" si="4">A40+(Tmax-Tmin)/100</f>
        <v>33</v>
      </c>
      <c r="B41" s="26">
        <f t="shared" si="3"/>
        <v>7073.7610659870961</v>
      </c>
      <c r="C41" s="25"/>
      <c r="D41" s="48"/>
      <c r="E41" s="24"/>
      <c r="F41" s="24"/>
      <c r="O41" s="63"/>
      <c r="P41" s="63"/>
      <c r="Q41" s="63"/>
      <c r="R41" s="63"/>
      <c r="S41" s="63"/>
      <c r="T41" s="63"/>
      <c r="U41" s="63"/>
      <c r="V41" s="63"/>
    </row>
    <row r="42" spans="1:22" ht="15.6" x14ac:dyDescent="0.3">
      <c r="A42" s="11">
        <f t="shared" si="4"/>
        <v>34</v>
      </c>
      <c r="B42" s="26">
        <f t="shared" si="3"/>
        <v>6782.7743787355321</v>
      </c>
      <c r="C42" s="25"/>
      <c r="D42" s="48"/>
      <c r="E42" s="24"/>
      <c r="F42" s="24"/>
      <c r="O42" s="54"/>
      <c r="P42" s="54"/>
      <c r="Q42" s="54"/>
      <c r="R42" s="54"/>
      <c r="S42" s="54"/>
      <c r="T42" s="54"/>
      <c r="U42" s="54"/>
      <c r="V42" s="54"/>
    </row>
    <row r="43" spans="1:22" ht="15.6" x14ac:dyDescent="0.3">
      <c r="A43" s="11">
        <f t="shared" si="4"/>
        <v>35</v>
      </c>
      <c r="B43" s="26">
        <f t="shared" si="3"/>
        <v>6505.5311261565666</v>
      </c>
      <c r="C43" s="25"/>
      <c r="D43" s="48"/>
      <c r="E43" s="24"/>
      <c r="F43" s="24"/>
      <c r="O43" s="54"/>
      <c r="P43" s="54"/>
      <c r="Q43" s="54"/>
      <c r="R43" s="54"/>
      <c r="S43" s="54"/>
      <c r="T43" s="54"/>
      <c r="U43" s="54"/>
      <c r="V43" s="54"/>
    </row>
    <row r="44" spans="1:22" ht="15.6" x14ac:dyDescent="0.3">
      <c r="A44" s="11">
        <f t="shared" si="4"/>
        <v>36</v>
      </c>
      <c r="B44" s="26">
        <f t="shared" si="3"/>
        <v>6241.304935849771</v>
      </c>
      <c r="C44" s="25"/>
      <c r="D44" s="48"/>
      <c r="E44" s="24"/>
      <c r="F44" s="24"/>
      <c r="O44" s="54"/>
      <c r="P44" s="54"/>
      <c r="Q44" s="54"/>
      <c r="R44" s="54"/>
      <c r="S44" s="54"/>
      <c r="T44" s="54"/>
      <c r="U44" s="54"/>
      <c r="V44" s="54"/>
    </row>
    <row r="45" spans="1:22" ht="15.6" x14ac:dyDescent="0.3">
      <c r="A45" s="11">
        <f t="shared" si="4"/>
        <v>37</v>
      </c>
      <c r="B45" s="26">
        <f t="shared" si="3"/>
        <v>5989.4116727455057</v>
      </c>
      <c r="C45" s="25"/>
      <c r="D45" s="48"/>
      <c r="E45" s="24"/>
      <c r="F45" s="24"/>
    </row>
    <row r="46" spans="1:22" ht="15.6" x14ac:dyDescent="0.3">
      <c r="A46" s="11">
        <f t="shared" si="4"/>
        <v>38</v>
      </c>
      <c r="B46" s="26">
        <f t="shared" si="3"/>
        <v>5749.2067698310466</v>
      </c>
      <c r="C46" s="25"/>
      <c r="D46" s="48"/>
      <c r="E46" s="24"/>
      <c r="F46" s="24"/>
    </row>
    <row r="47" spans="1:22" ht="15.6" x14ac:dyDescent="0.3">
      <c r="A47" s="11">
        <f t="shared" si="4"/>
        <v>39</v>
      </c>
      <c r="B47" s="26">
        <f t="shared" si="3"/>
        <v>5520.0827405136479</v>
      </c>
      <c r="C47" s="25"/>
      <c r="D47" s="48"/>
      <c r="E47" s="24"/>
      <c r="F47" s="24"/>
    </row>
    <row r="48" spans="1:22" ht="15.6" x14ac:dyDescent="0.3">
      <c r="A48" s="11">
        <f t="shared" si="4"/>
        <v>40</v>
      </c>
      <c r="B48" s="26">
        <f t="shared" si="3"/>
        <v>5301.4668594096684</v>
      </c>
      <c r="C48" s="25"/>
      <c r="D48" s="48"/>
      <c r="E48" s="24"/>
      <c r="F48" s="24"/>
    </row>
    <row r="49" spans="1:6" ht="15.6" x14ac:dyDescent="0.3">
      <c r="A49" s="11">
        <f t="shared" si="4"/>
        <v>41</v>
      </c>
      <c r="B49" s="26">
        <f t="shared" si="3"/>
        <v>5092.8189993696833</v>
      </c>
      <c r="C49" s="25"/>
      <c r="D49" s="48"/>
      <c r="E49" s="24"/>
      <c r="F49" s="24"/>
    </row>
    <row r="50" spans="1:6" ht="15.6" x14ac:dyDescent="0.3">
      <c r="A50" s="11">
        <f t="shared" si="4"/>
        <v>42</v>
      </c>
      <c r="B50" s="26">
        <f t="shared" si="3"/>
        <v>4893.62961348718</v>
      </c>
      <c r="C50" s="25"/>
      <c r="D50" s="48"/>
      <c r="E50" s="24"/>
      <c r="F50" s="24"/>
    </row>
    <row r="51" spans="1:6" ht="15.6" x14ac:dyDescent="0.3">
      <c r="A51" s="11">
        <f t="shared" si="4"/>
        <v>43</v>
      </c>
      <c r="B51" s="26">
        <f t="shared" si="3"/>
        <v>4703.4178516995044</v>
      </c>
      <c r="C51" s="25"/>
      <c r="D51" s="48"/>
      <c r="E51" s="24"/>
      <c r="F51" s="24"/>
    </row>
    <row r="52" spans="1:6" ht="15.6" x14ac:dyDescent="0.3">
      <c r="A52" s="11">
        <f t="shared" si="4"/>
        <v>44</v>
      </c>
      <c r="B52" s="26">
        <f t="shared" si="3"/>
        <v>4521.7298023814565</v>
      </c>
      <c r="C52" s="25"/>
      <c r="D52" s="48"/>
      <c r="E52" s="24"/>
      <c r="F52" s="24"/>
    </row>
    <row r="53" spans="1:6" ht="15.6" x14ac:dyDescent="0.3">
      <c r="A53" s="11">
        <f t="shared" si="4"/>
        <v>45</v>
      </c>
      <c r="B53" s="26">
        <f t="shared" si="3"/>
        <v>4348.1368500594717</v>
      </c>
      <c r="C53" s="25"/>
      <c r="D53" s="48"/>
      <c r="E53" s="24"/>
      <c r="F53" s="24"/>
    </row>
    <row r="54" spans="1:6" ht="15.6" x14ac:dyDescent="0.3">
      <c r="A54" s="11">
        <f t="shared" si="4"/>
        <v>46</v>
      </c>
      <c r="B54" s="26">
        <f t="shared" si="3"/>
        <v>4182.2341410439949</v>
      </c>
      <c r="C54" s="25"/>
      <c r="D54" s="48"/>
      <c r="E54" s="24"/>
      <c r="F54" s="24"/>
    </row>
    <row r="55" spans="1:6" ht="15.6" x14ac:dyDescent="0.3">
      <c r="A55" s="11">
        <f t="shared" si="4"/>
        <v>47</v>
      </c>
      <c r="B55" s="26">
        <f t="shared" si="3"/>
        <v>4023.6391493935303</v>
      </c>
      <c r="C55" s="25"/>
      <c r="D55" s="48"/>
      <c r="E55" s="24"/>
      <c r="F55" s="24"/>
    </row>
    <row r="56" spans="1:6" ht="15.6" x14ac:dyDescent="0.3">
      <c r="A56" s="11">
        <f t="shared" si="4"/>
        <v>48</v>
      </c>
      <c r="B56" s="26">
        <f t="shared" si="3"/>
        <v>3871.9903361908941</v>
      </c>
      <c r="C56" s="25"/>
      <c r="D56" s="48"/>
      <c r="E56" s="24"/>
      <c r="F56" s="24"/>
    </row>
    <row r="57" spans="1:6" ht="15.6" x14ac:dyDescent="0.3">
      <c r="A57" s="11">
        <f t="shared" si="4"/>
        <v>49</v>
      </c>
      <c r="B57" s="26">
        <f t="shared" si="3"/>
        <v>3726.945895634597</v>
      </c>
      <c r="C57" s="25"/>
      <c r="D57" s="48"/>
      <c r="E57" s="24"/>
      <c r="F57" s="24"/>
    </row>
    <row r="58" spans="1:6" ht="15.6" x14ac:dyDescent="0.3">
      <c r="A58" s="11">
        <f t="shared" si="4"/>
        <v>50</v>
      </c>
      <c r="B58" s="26">
        <f t="shared" si="3"/>
        <v>3588.182581929083</v>
      </c>
      <c r="C58" s="25"/>
      <c r="D58" s="48"/>
      <c r="E58" s="24"/>
      <c r="F58" s="24"/>
    </row>
    <row r="59" spans="1:6" ht="15.6" x14ac:dyDescent="0.3">
      <c r="A59" s="11">
        <f t="shared" si="4"/>
        <v>51</v>
      </c>
      <c r="B59" s="26">
        <f t="shared" si="3"/>
        <v>3455.3946114014111</v>
      </c>
      <c r="C59" s="25"/>
      <c r="D59" s="48"/>
      <c r="E59" s="24"/>
      <c r="F59" s="24"/>
    </row>
    <row r="60" spans="1:6" ht="15.6" x14ac:dyDescent="0.3">
      <c r="A60" s="11">
        <f t="shared" si="4"/>
        <v>52</v>
      </c>
      <c r="B60" s="26">
        <f t="shared" si="3"/>
        <v>3328.2926346803315</v>
      </c>
      <c r="C60" s="25"/>
      <c r="D60" s="48"/>
      <c r="E60" s="24"/>
      <c r="F60" s="24"/>
    </row>
    <row r="61" spans="1:6" ht="15.6" x14ac:dyDescent="0.3">
      <c r="A61" s="11">
        <f t="shared" si="4"/>
        <v>53</v>
      </c>
      <c r="B61" s="26">
        <f t="shared" si="3"/>
        <v>3206.602774151228</v>
      </c>
      <c r="C61" s="25"/>
      <c r="D61" s="48"/>
      <c r="E61" s="24"/>
      <c r="F61" s="24"/>
    </row>
    <row r="62" spans="1:6" ht="15.6" x14ac:dyDescent="0.3">
      <c r="A62" s="11">
        <f t="shared" si="4"/>
        <v>54</v>
      </c>
      <c r="B62" s="26">
        <f t="shared" si="3"/>
        <v>3090.0657222480427</v>
      </c>
      <c r="C62" s="25"/>
      <c r="D62" s="48"/>
      <c r="E62" s="24"/>
      <c r="F62" s="24"/>
    </row>
    <row r="63" spans="1:6" ht="15.6" x14ac:dyDescent="0.3">
      <c r="A63" s="11">
        <f t="shared" si="4"/>
        <v>55</v>
      </c>
      <c r="B63" s="26">
        <f t="shared" si="3"/>
        <v>2978.4358964646267</v>
      </c>
      <c r="C63" s="25"/>
      <c r="D63" s="48"/>
      <c r="E63" s="24"/>
      <c r="F63" s="24"/>
    </row>
    <row r="64" spans="1:6" ht="15.6" x14ac:dyDescent="0.3">
      <c r="A64" s="11">
        <f t="shared" si="4"/>
        <v>56</v>
      </c>
      <c r="B64" s="26">
        <f t="shared" si="3"/>
        <v>2871.48064726449</v>
      </c>
      <c r="C64" s="25"/>
      <c r="D64" s="48"/>
      <c r="E64" s="24"/>
      <c r="F64" s="24"/>
    </row>
    <row r="65" spans="1:6" ht="15.6" x14ac:dyDescent="0.3">
      <c r="A65" s="11">
        <f t="shared" si="4"/>
        <v>57</v>
      </c>
      <c r="B65" s="26">
        <f t="shared" si="3"/>
        <v>2768.9795153419145</v>
      </c>
      <c r="C65" s="25"/>
      <c r="D65" s="48"/>
      <c r="E65" s="24"/>
      <c r="F65" s="24"/>
    </row>
    <row r="66" spans="1:6" ht="15.6" x14ac:dyDescent="0.3">
      <c r="A66" s="11">
        <f t="shared" si="4"/>
        <v>58</v>
      </c>
      <c r="B66" s="26">
        <f t="shared" si="3"/>
        <v>2670.7235349405078</v>
      </c>
      <c r="C66" s="25"/>
      <c r="D66" s="48"/>
      <c r="E66" s="24"/>
      <c r="F66" s="24"/>
    </row>
    <row r="67" spans="1:6" ht="15.6" x14ac:dyDescent="0.3">
      <c r="A67" s="11">
        <f t="shared" si="4"/>
        <v>59</v>
      </c>
      <c r="B67" s="26">
        <f t="shared" si="3"/>
        <v>2576.5145801693689</v>
      </c>
      <c r="C67" s="25"/>
      <c r="D67" s="48"/>
      <c r="E67" s="24"/>
      <c r="F67" s="24"/>
    </row>
    <row r="68" spans="1:6" ht="15.6" x14ac:dyDescent="0.3">
      <c r="A68" s="11">
        <f t="shared" si="4"/>
        <v>60</v>
      </c>
      <c r="B68" s="26">
        <f t="shared" si="3"/>
        <v>2486.1647514733818</v>
      </c>
      <c r="C68" s="25"/>
      <c r="D68" s="48"/>
      <c r="E68" s="24"/>
      <c r="F68" s="24"/>
    </row>
    <row r="69" spans="1:6" ht="15.6" x14ac:dyDescent="0.3">
      <c r="A69" s="11">
        <f t="shared" si="4"/>
        <v>61</v>
      </c>
      <c r="B69" s="26">
        <f t="shared" si="3"/>
        <v>2399.4957996144262</v>
      </c>
      <c r="C69" s="25"/>
      <c r="D69" s="48"/>
      <c r="E69" s="24"/>
      <c r="F69" s="24"/>
    </row>
    <row r="70" spans="1:6" ht="15.6" x14ac:dyDescent="0.3">
      <c r="A70" s="11">
        <f t="shared" si="4"/>
        <v>62</v>
      </c>
      <c r="B70" s="26">
        <f t="shared" si="3"/>
        <v>2316.3385847055865</v>
      </c>
      <c r="C70" s="25"/>
      <c r="D70" s="48"/>
      <c r="E70" s="24"/>
      <c r="F70" s="24"/>
    </row>
    <row r="71" spans="1:6" ht="15.6" x14ac:dyDescent="0.3">
      <c r="A71" s="11">
        <f t="shared" si="4"/>
        <v>63</v>
      </c>
      <c r="B71" s="26">
        <f t="shared" si="3"/>
        <v>2236.5325680118708</v>
      </c>
      <c r="C71" s="25"/>
      <c r="D71" s="48"/>
      <c r="E71" s="24"/>
      <c r="F71" s="24"/>
    </row>
    <row r="72" spans="1:6" ht="15.6" x14ac:dyDescent="0.3">
      <c r="A72" s="11">
        <f t="shared" si="4"/>
        <v>64</v>
      </c>
      <c r="B72" s="26">
        <f t="shared" ref="B72:B103" si="5">Res*EXP(B*(1/(A72+273.15)-1/(teta+273.15)))</f>
        <v>2159.925334389869</v>
      </c>
      <c r="C72" s="25"/>
      <c r="D72" s="48"/>
      <c r="E72" s="24"/>
      <c r="F72" s="24"/>
    </row>
    <row r="73" spans="1:6" ht="15.6" x14ac:dyDescent="0.3">
      <c r="A73" s="11">
        <f t="shared" ref="A73:A108" si="6">A72+(Tmax-Tmin)/100</f>
        <v>65</v>
      </c>
      <c r="B73" s="26">
        <f t="shared" si="5"/>
        <v>2086.3721433859669</v>
      </c>
      <c r="C73" s="25"/>
      <c r="D73" s="48"/>
      <c r="E73" s="24"/>
      <c r="F73" s="24"/>
    </row>
    <row r="74" spans="1:6" ht="15.6" x14ac:dyDescent="0.3">
      <c r="A74" s="11">
        <f t="shared" si="6"/>
        <v>66</v>
      </c>
      <c r="B74" s="26">
        <f t="shared" si="5"/>
        <v>2015.7355071489537</v>
      </c>
      <c r="C74" s="25"/>
      <c r="D74" s="48"/>
      <c r="E74" s="24"/>
      <c r="F74" s="24"/>
    </row>
    <row r="75" spans="1:6" ht="15.6" x14ac:dyDescent="0.3">
      <c r="A75" s="11">
        <f t="shared" si="6"/>
        <v>67</v>
      </c>
      <c r="B75" s="26">
        <f t="shared" si="5"/>
        <v>1947.8847934394441</v>
      </c>
      <c r="C75" s="25"/>
      <c r="D75" s="48"/>
      <c r="E75" s="24"/>
      <c r="F75" s="24"/>
    </row>
    <row r="76" spans="1:6" ht="15.6" x14ac:dyDescent="0.3">
      <c r="A76" s="11">
        <f t="shared" si="6"/>
        <v>68</v>
      </c>
      <c r="B76" s="26">
        <f t="shared" si="5"/>
        <v>1882.6958521356758</v>
      </c>
      <c r="C76" s="25"/>
      <c r="D76" s="48"/>
      <c r="E76" s="24"/>
      <c r="F76" s="24"/>
    </row>
    <row r="77" spans="1:6" ht="15.6" x14ac:dyDescent="0.3">
      <c r="A77" s="11">
        <f t="shared" si="6"/>
        <v>69</v>
      </c>
      <c r="B77" s="26">
        <f t="shared" si="5"/>
        <v>1820.0506637440094</v>
      </c>
      <c r="C77" s="25"/>
      <c r="D77" s="48"/>
      <c r="E77" s="24"/>
      <c r="F77" s="24"/>
    </row>
    <row r="78" spans="1:6" ht="15.6" x14ac:dyDescent="0.3">
      <c r="A78" s="11">
        <f t="shared" si="6"/>
        <v>70</v>
      </c>
      <c r="B78" s="26">
        <f t="shared" si="5"/>
        <v>1759.8370085233807</v>
      </c>
      <c r="C78" s="25"/>
      <c r="D78" s="48"/>
      <c r="E78" s="24"/>
      <c r="F78" s="24"/>
    </row>
    <row r="79" spans="1:6" ht="15.6" x14ac:dyDescent="0.3">
      <c r="A79" s="11">
        <f t="shared" si="6"/>
        <v>71</v>
      </c>
      <c r="B79" s="26">
        <f t="shared" si="5"/>
        <v>1701.9481549266641</v>
      </c>
      <c r="C79" s="25"/>
      <c r="D79" s="48"/>
      <c r="E79" s="24"/>
      <c r="F79" s="24"/>
    </row>
    <row r="80" spans="1:6" ht="15.6" x14ac:dyDescent="0.3">
      <c r="A80" s="11">
        <f t="shared" si="6"/>
        <v>72</v>
      </c>
      <c r="B80" s="26">
        <f t="shared" si="5"/>
        <v>1646.2825661488762</v>
      </c>
      <c r="C80" s="25"/>
      <c r="D80" s="48"/>
      <c r="E80" s="24"/>
      <c r="F80" s="24"/>
    </row>
    <row r="81" spans="1:6" ht="15.6" x14ac:dyDescent="0.3">
      <c r="A81" s="11">
        <f t="shared" si="6"/>
        <v>73</v>
      </c>
      <c r="B81" s="26">
        <f t="shared" si="5"/>
        <v>1592.7436236529284</v>
      </c>
      <c r="C81" s="25"/>
      <c r="D81" s="48"/>
      <c r="E81" s="24"/>
      <c r="F81" s="24"/>
    </row>
    <row r="82" spans="1:6" ht="15.6" x14ac:dyDescent="0.3">
      <c r="A82" s="11">
        <f t="shared" si="6"/>
        <v>74</v>
      </c>
      <c r="B82" s="26">
        <f t="shared" si="5"/>
        <v>1541.2393666187754</v>
      </c>
      <c r="C82" s="25"/>
      <c r="D82" s="48"/>
      <c r="E82" s="24"/>
      <c r="F82" s="24"/>
    </row>
    <row r="83" spans="1:6" ht="15.6" x14ac:dyDescent="0.3">
      <c r="A83" s="11">
        <f t="shared" si="6"/>
        <v>75</v>
      </c>
      <c r="B83" s="26">
        <f t="shared" si="5"/>
        <v>1491.682246331595</v>
      </c>
      <c r="C83" s="25"/>
      <c r="D83" s="48"/>
      <c r="E83" s="24"/>
      <c r="F83" s="24"/>
    </row>
    <row r="84" spans="1:6" ht="15.6" x14ac:dyDescent="0.3">
      <c r="A84" s="11">
        <f t="shared" si="6"/>
        <v>76</v>
      </c>
      <c r="B84" s="26">
        <f t="shared" si="5"/>
        <v>1443.9888945894415</v>
      </c>
      <c r="C84" s="25"/>
      <c r="D84" s="48"/>
      <c r="E84" s="24"/>
      <c r="F84" s="24"/>
    </row>
    <row r="85" spans="1:6" ht="15.6" x14ac:dyDescent="0.3">
      <c r="A85" s="11">
        <f t="shared" si="6"/>
        <v>77</v>
      </c>
      <c r="B85" s="26">
        <f t="shared" si="5"/>
        <v>1398.0799052713089</v>
      </c>
      <c r="C85" s="25"/>
      <c r="D85" s="48"/>
      <c r="E85" s="24"/>
      <c r="F85" s="24"/>
    </row>
    <row r="86" spans="1:6" ht="15.6" x14ac:dyDescent="0.3">
      <c r="A86" s="11">
        <f t="shared" si="6"/>
        <v>78</v>
      </c>
      <c r="B86" s="26">
        <f t="shared" si="5"/>
        <v>1353.8796282625538</v>
      </c>
      <c r="C86" s="25"/>
      <c r="D86" s="48"/>
      <c r="E86" s="24"/>
      <c r="F86" s="24"/>
    </row>
    <row r="87" spans="1:6" ht="15.6" x14ac:dyDescent="0.3">
      <c r="A87" s="11">
        <f t="shared" si="6"/>
        <v>79</v>
      </c>
      <c r="B87" s="26">
        <f t="shared" si="5"/>
        <v>1311.3159749870022</v>
      </c>
      <c r="C87" s="25"/>
      <c r="D87" s="48"/>
      <c r="E87" s="24"/>
      <c r="F87" s="24"/>
    </row>
    <row r="88" spans="1:6" ht="15.6" x14ac:dyDescent="0.3">
      <c r="A88" s="11">
        <f t="shared" si="6"/>
        <v>80</v>
      </c>
      <c r="B88" s="26">
        <f t="shared" si="5"/>
        <v>1270.3202348436205</v>
      </c>
      <c r="C88" s="25"/>
      <c r="D88" s="48"/>
      <c r="E88" s="24"/>
      <c r="F88" s="24"/>
    </row>
    <row r="89" spans="1:6" ht="15.6" x14ac:dyDescent="0.3">
      <c r="A89" s="11">
        <f t="shared" si="6"/>
        <v>81</v>
      </c>
      <c r="B89" s="26">
        <f t="shared" si="5"/>
        <v>1230.8269018910289</v>
      </c>
      <c r="C89" s="25"/>
      <c r="D89" s="48"/>
      <c r="E89" s="24"/>
      <c r="F89" s="24"/>
    </row>
    <row r="90" spans="1:6" ht="15.6" x14ac:dyDescent="0.3">
      <c r="A90" s="11">
        <f t="shared" si="6"/>
        <v>82</v>
      </c>
      <c r="B90" s="26">
        <f t="shared" si="5"/>
        <v>1192.7735111652521</v>
      </c>
      <c r="C90" s="25"/>
      <c r="D90" s="48"/>
      <c r="E90" s="24"/>
      <c r="F90" s="24"/>
    </row>
    <row r="91" spans="1:6" ht="15.6" x14ac:dyDescent="0.3">
      <c r="A91" s="11">
        <f t="shared" si="6"/>
        <v>83</v>
      </c>
      <c r="B91" s="26">
        <f t="shared" si="5"/>
        <v>1156.1004840554915</v>
      </c>
      <c r="C91" s="25"/>
      <c r="D91" s="48"/>
      <c r="E91" s="24"/>
      <c r="F91" s="24"/>
    </row>
    <row r="92" spans="1:6" ht="15.6" x14ac:dyDescent="0.3">
      <c r="A92" s="11">
        <f t="shared" si="6"/>
        <v>84</v>
      </c>
      <c r="B92" s="26">
        <f t="shared" si="5"/>
        <v>1120.7509821993378</v>
      </c>
      <c r="C92" s="25"/>
      <c r="D92" s="48"/>
      <c r="E92" s="24"/>
      <c r="F92" s="24"/>
    </row>
    <row r="93" spans="1:6" ht="15.6" x14ac:dyDescent="0.3">
      <c r="A93" s="11">
        <f t="shared" si="6"/>
        <v>85</v>
      </c>
      <c r="B93" s="26">
        <f t="shared" si="5"/>
        <v>1086.6707693930255</v>
      </c>
      <c r="C93" s="25"/>
      <c r="D93" s="48"/>
      <c r="E93" s="24"/>
      <c r="F93" s="24"/>
    </row>
    <row r="94" spans="1:6" ht="15.6" x14ac:dyDescent="0.3">
      <c r="A94" s="11">
        <f t="shared" si="6"/>
        <v>86</v>
      </c>
      <c r="B94" s="26">
        <f t="shared" si="5"/>
        <v>1053.8080810441725</v>
      </c>
      <c r="C94" s="25"/>
      <c r="D94" s="48"/>
      <c r="E94" s="24"/>
      <c r="F94" s="24"/>
    </row>
    <row r="95" spans="1:6" ht="15.6" x14ac:dyDescent="0.3">
      <c r="A95" s="11">
        <f t="shared" si="6"/>
        <v>87</v>
      </c>
      <c r="B95" s="26">
        <f t="shared" si="5"/>
        <v>1022.1135007242613</v>
      </c>
      <c r="C95" s="25"/>
      <c r="D95" s="48"/>
      <c r="E95" s="24"/>
      <c r="F95" s="24"/>
    </row>
    <row r="96" spans="1:6" ht="15.6" x14ac:dyDescent="0.3">
      <c r="A96" s="11">
        <f t="shared" si="6"/>
        <v>88</v>
      </c>
      <c r="B96" s="26">
        <f t="shared" si="5"/>
        <v>991.53984340578097</v>
      </c>
      <c r="C96" s="25"/>
      <c r="D96" s="48"/>
      <c r="E96" s="24"/>
      <c r="F96" s="24"/>
    </row>
    <row r="97" spans="1:6" ht="15.6" x14ac:dyDescent="0.3">
      <c r="A97" s="11">
        <f t="shared" si="6"/>
        <v>89</v>
      </c>
      <c r="B97" s="26">
        <f t="shared" si="5"/>
        <v>962.04204499490004</v>
      </c>
      <c r="C97" s="25"/>
      <c r="D97" s="48"/>
      <c r="E97" s="24"/>
      <c r="F97" s="24"/>
    </row>
    <row r="98" spans="1:6" ht="15.6" x14ac:dyDescent="0.3">
      <c r="A98" s="11">
        <f t="shared" si="6"/>
        <v>90</v>
      </c>
      <c r="B98" s="26">
        <f t="shared" si="5"/>
        <v>933.57705779475566</v>
      </c>
      <c r="C98" s="25"/>
      <c r="D98" s="48"/>
      <c r="E98" s="24"/>
      <c r="F98" s="24"/>
    </row>
    <row r="99" spans="1:6" ht="15.6" x14ac:dyDescent="0.3">
      <c r="A99" s="11">
        <f t="shared" si="6"/>
        <v>91</v>
      </c>
      <c r="B99" s="26">
        <f t="shared" si="5"/>
        <v>906.10375155695078</v>
      </c>
      <c r="C99" s="25"/>
      <c r="D99" s="48"/>
      <c r="E99" s="24"/>
      <c r="F99" s="24"/>
    </row>
    <row r="100" spans="1:6" ht="15.6" x14ac:dyDescent="0.3">
      <c r="A100" s="11">
        <f t="shared" si="6"/>
        <v>92</v>
      </c>
      <c r="B100" s="26">
        <f t="shared" si="5"/>
        <v>879.58281980005268</v>
      </c>
      <c r="C100" s="25"/>
      <c r="D100" s="48"/>
      <c r="E100" s="24"/>
      <c r="F100" s="24"/>
    </row>
    <row r="101" spans="1:6" ht="15.6" x14ac:dyDescent="0.3">
      <c r="A101" s="11">
        <f t="shared" si="6"/>
        <v>93</v>
      </c>
      <c r="B101" s="26">
        <f t="shared" si="5"/>
        <v>853.97669109353592</v>
      </c>
      <c r="C101" s="25"/>
      <c r="D101" s="48"/>
      <c r="E101" s="24"/>
      <c r="F101" s="24"/>
    </row>
    <row r="102" spans="1:6" ht="15.6" x14ac:dyDescent="0.3">
      <c r="A102" s="11">
        <f t="shared" si="6"/>
        <v>94</v>
      </c>
      <c r="B102" s="26">
        <f t="shared" si="5"/>
        <v>829.24944502410733</v>
      </c>
      <c r="C102" s="25"/>
      <c r="D102" s="48"/>
      <c r="E102" s="24"/>
      <c r="F102" s="24"/>
    </row>
    <row r="103" spans="1:6" ht="15.6" x14ac:dyDescent="0.3">
      <c r="A103" s="11">
        <f t="shared" si="6"/>
        <v>95</v>
      </c>
      <c r="B103" s="26">
        <f t="shared" si="5"/>
        <v>805.36673257853829</v>
      </c>
      <c r="C103" s="25"/>
      <c r="D103" s="48"/>
      <c r="E103" s="24"/>
      <c r="F103" s="24"/>
    </row>
    <row r="104" spans="1:6" ht="15.6" x14ac:dyDescent="0.3">
      <c r="A104" s="11">
        <f t="shared" si="6"/>
        <v>96</v>
      </c>
      <c r="B104" s="26">
        <f>Res*EXP(B*(1/(A104+273.15)-1/(teta+273.15)))</f>
        <v>782.29570069330578</v>
      </c>
      <c r="C104" s="25"/>
      <c r="D104" s="48"/>
      <c r="E104" s="24"/>
      <c r="F104" s="24"/>
    </row>
    <row r="105" spans="1:6" ht="15.6" x14ac:dyDescent="0.3">
      <c r="A105" s="11">
        <f t="shared" si="6"/>
        <v>97</v>
      </c>
      <c r="B105" s="26">
        <f>Res*EXP(B*(1/(A105+273.15)-1/(teta+273.15)))</f>
        <v>760.00492073640328</v>
      </c>
      <c r="C105" s="25"/>
      <c r="D105" s="48"/>
      <c r="E105" s="24"/>
      <c r="F105" s="24"/>
    </row>
    <row r="106" spans="1:6" ht="15.6" x14ac:dyDescent="0.3">
      <c r="A106" s="11">
        <f t="shared" si="6"/>
        <v>98</v>
      </c>
      <c r="B106" s="26">
        <f>Res*EXP(B*(1/(A106+273.15)-1/(teta+273.15)))</f>
        <v>738.4643207007814</v>
      </c>
      <c r="C106" s="25"/>
      <c r="D106" s="48"/>
      <c r="E106" s="24"/>
      <c r="F106" s="24"/>
    </row>
    <row r="107" spans="1:6" ht="15.6" x14ac:dyDescent="0.3">
      <c r="A107" s="11">
        <f t="shared" si="6"/>
        <v>99</v>
      </c>
      <c r="B107" s="26">
        <f>Res*EXP(B*(1/(A107+273.15)-1/(teta+273.15)))</f>
        <v>717.64512090214896</v>
      </c>
      <c r="C107" s="25"/>
      <c r="D107" s="48"/>
      <c r="E107" s="24"/>
      <c r="F107" s="24"/>
    </row>
    <row r="108" spans="1:6" ht="15.6" x14ac:dyDescent="0.3">
      <c r="A108" s="11">
        <f t="shared" si="6"/>
        <v>100</v>
      </c>
      <c r="B108" s="26">
        <f>Res*EXP(B*(1/(A108+273.15)-1/(teta+273.15)))</f>
        <v>697.51977298618806</v>
      </c>
      <c r="C108" s="25"/>
      <c r="D108" s="29"/>
      <c r="E108" s="24"/>
      <c r="F108" s="24"/>
    </row>
    <row r="109" spans="1:6" x14ac:dyDescent="0.3">
      <c r="E109" s="12"/>
    </row>
    <row r="110" spans="1:6" x14ac:dyDescent="0.3">
      <c r="E110" s="12"/>
    </row>
    <row r="111" spans="1:6" x14ac:dyDescent="0.3">
      <c r="E111" s="12"/>
    </row>
    <row r="112" spans="1:6" x14ac:dyDescent="0.3">
      <c r="E112" s="12"/>
    </row>
    <row r="113" spans="5:5" x14ac:dyDescent="0.3">
      <c r="E113" s="12"/>
    </row>
    <row r="114" spans="5:5" x14ac:dyDescent="0.3">
      <c r="E114" s="12"/>
    </row>
    <row r="115" spans="5:5" x14ac:dyDescent="0.3">
      <c r="E115" s="12"/>
    </row>
  </sheetData>
  <mergeCells count="7">
    <mergeCell ref="H30:I30"/>
    <mergeCell ref="O32:V41"/>
    <mergeCell ref="H27:I27"/>
    <mergeCell ref="H28:I28"/>
    <mergeCell ref="H25:N25"/>
    <mergeCell ref="H26:I26"/>
    <mergeCell ref="H29:I29"/>
  </mergeCells>
  <pageMargins left="0.25" right="0.25" top="0.75" bottom="0.75" header="0.3" footer="0.3"/>
  <pageSetup paperSize="9" scale="84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16</vt:i4>
      </vt:variant>
    </vt:vector>
  </HeadingPairs>
  <TitlesOfParts>
    <vt:vector size="19" baseType="lpstr">
      <vt:lpstr>Feuil1</vt:lpstr>
      <vt:lpstr>Feuil2</vt:lpstr>
      <vt:lpstr>Feuil3</vt:lpstr>
      <vt:lpstr>B</vt:lpstr>
      <vt:lpstr>b_0</vt:lpstr>
      <vt:lpstr>b_1</vt:lpstr>
      <vt:lpstr>b_2</vt:lpstr>
      <vt:lpstr>b_3</vt:lpstr>
      <vt:lpstr>R_1</vt:lpstr>
      <vt:lpstr>Res</vt:lpstr>
      <vt:lpstr>Residus</vt:lpstr>
      <vt:lpstr>Somme_var</vt:lpstr>
      <vt:lpstr>T</vt:lpstr>
      <vt:lpstr>teta</vt:lpstr>
      <vt:lpstr>Tmax</vt:lpstr>
      <vt:lpstr>Tmin</vt:lpstr>
      <vt:lpstr>V</vt:lpstr>
      <vt:lpstr>VCC</vt:lpstr>
      <vt:lpstr>Feuil1!Zone_d_impression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Gregory P</cp:lastModifiedBy>
  <cp:lastPrinted>2025-10-20T14:24:10Z</cp:lastPrinted>
  <dcterms:created xsi:type="dcterms:W3CDTF">2015-09-24T09:21:46Z</dcterms:created>
  <dcterms:modified xsi:type="dcterms:W3CDTF">2025-10-21T14:23:24Z</dcterms:modified>
</cp:coreProperties>
</file>